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d0bff64282d2bc/Popova/Sobraniya/Собрание_2025/"/>
    </mc:Choice>
  </mc:AlternateContent>
  <xr:revisionPtr revIDLastSave="705" documentId="14_{8A7F40EB-8DE8-454C-AA18-EBA47FABF375}" xr6:coauthVersionLast="47" xr6:coauthVersionMax="47" xr10:uidLastSave="{E95E0D76-D500-45FA-B692-194ECB13AF75}"/>
  <workbookProtection workbookAlgorithmName="SHA-512" workbookHashValue="W2sGd5XbONoYWRI1HZBd5x0Cyz75a93KhFKA3TuUP/5cg/Ilcq5jMPlQDakG2lzY7wQRDl/gMUQwJS5ypI+dCg==" workbookSaltValue="k6CNmhZBca+Ml2r7q/mk1w==" workbookSpinCount="100000" lockStructure="1"/>
  <bookViews>
    <workbookView xWindow="-108" yWindow="-108" windowWidth="23256" windowHeight="12456" tabRatio="715" xr2:uid="{00000000-000D-0000-FFFF-FFFF00000000}"/>
  </bookViews>
  <sheets>
    <sheet name="Исполнение сметы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7" l="1"/>
  <c r="E60" i="17"/>
  <c r="E58" i="17"/>
  <c r="E54" i="17"/>
  <c r="E55" i="17"/>
  <c r="E56" i="17"/>
  <c r="E50" i="17"/>
  <c r="E51" i="17"/>
  <c r="E52" i="17"/>
  <c r="E53" i="17"/>
  <c r="E49" i="17"/>
  <c r="E13" i="17"/>
  <c r="D18" i="17" l="1"/>
  <c r="D22" i="17" l="1"/>
  <c r="D25" i="17" s="1"/>
  <c r="D57" i="17"/>
  <c r="E57" i="17" s="1"/>
  <c r="E22" i="17"/>
  <c r="E64" i="17"/>
  <c r="E43" i="17"/>
  <c r="D46" i="17"/>
  <c r="E46" i="17" s="1"/>
  <c r="D48" i="17"/>
  <c r="C48" i="17"/>
  <c r="C80" i="17"/>
  <c r="D12" i="17"/>
  <c r="E12" i="17" s="1"/>
  <c r="E11" i="17"/>
  <c r="E10" i="17"/>
  <c r="D7" i="17"/>
  <c r="E7" i="17" s="1"/>
  <c r="D61" i="17"/>
  <c r="E61" i="17" s="1"/>
  <c r="C45" i="17"/>
  <c r="E45" i="17" s="1"/>
  <c r="E44" i="17"/>
  <c r="E41" i="17"/>
  <c r="E42" i="17"/>
  <c r="E40" i="17"/>
  <c r="E39" i="17"/>
  <c r="D37" i="17"/>
  <c r="E36" i="17"/>
  <c r="E35" i="17"/>
  <c r="E34" i="17"/>
  <c r="E33" i="17"/>
  <c r="E31" i="17"/>
  <c r="E32" i="17"/>
  <c r="E29" i="17"/>
  <c r="E30" i="17"/>
  <c r="E27" i="17"/>
  <c r="E24" i="17"/>
  <c r="E23" i="17"/>
  <c r="E21" i="17"/>
  <c r="E20" i="17"/>
  <c r="E19" i="17"/>
  <c r="E14" i="17" l="1"/>
  <c r="C62" i="17"/>
  <c r="E48" i="17"/>
  <c r="E62" i="17" s="1"/>
  <c r="D62" i="17"/>
  <c r="E18" i="17"/>
  <c r="E25" i="17" s="1"/>
  <c r="D63" i="17"/>
  <c r="D14" i="17"/>
  <c r="E37" i="17"/>
  <c r="E63" i="17" l="1"/>
  <c r="E65" i="17"/>
  <c r="E66" i="17" s="1"/>
  <c r="D65" i="17"/>
</calcChain>
</file>

<file path=xl/sharedStrings.xml><?xml version="1.0" encoding="utf-8"?>
<sst xmlns="http://schemas.openxmlformats.org/spreadsheetml/2006/main" count="180" uniqueCount="165">
  <si>
    <t xml:space="preserve">Наименование статей </t>
  </si>
  <si>
    <t>4.1.</t>
  </si>
  <si>
    <t>4.2.</t>
  </si>
  <si>
    <t>4.3.</t>
  </si>
  <si>
    <t>4.4.</t>
  </si>
  <si>
    <t xml:space="preserve">Расходы по содержанию общего имущества </t>
  </si>
  <si>
    <t xml:space="preserve">Работы по содержанию  придомовой территории и мест общего пользования </t>
  </si>
  <si>
    <t xml:space="preserve">1.1. </t>
  </si>
  <si>
    <t>1.2.</t>
  </si>
  <si>
    <t>1.3.</t>
  </si>
  <si>
    <t>1.4.</t>
  </si>
  <si>
    <t>1.5.</t>
  </si>
  <si>
    <t>1.6.</t>
  </si>
  <si>
    <t>1.7.</t>
  </si>
  <si>
    <t>Содержание и обслуживание узла учёта потребления тепловой энергии и горячей воды по договору с ИП Устинов</t>
  </si>
  <si>
    <t>4.5.</t>
  </si>
  <si>
    <t>Содержание и ремонт лифтов МКД по договору с ООО "Лифтмонтаж"</t>
  </si>
  <si>
    <t>4.6.</t>
  </si>
  <si>
    <t>Страхование лифтов</t>
  </si>
  <si>
    <t>Техническое освидетельствование лифтов по договору с ИКЦ Ураллифт</t>
  </si>
  <si>
    <t>Работы и услуги по содержанию иного общего имущества МКД</t>
  </si>
  <si>
    <t>5.5.</t>
  </si>
  <si>
    <t>5.8.</t>
  </si>
  <si>
    <t xml:space="preserve">Итого расходы на содержание иного общего имущества МКД </t>
  </si>
  <si>
    <t>Расходы, связанные с обслуживанием жилищного фонда, управлением МКД</t>
  </si>
  <si>
    <t xml:space="preserve">налоги УСН </t>
  </si>
  <si>
    <t xml:space="preserve">услуги банка (ведение счетов, комиссия, онлайн услуги) </t>
  </si>
  <si>
    <t>услуги бухгалтера</t>
  </si>
  <si>
    <t xml:space="preserve">юридические услуги (консультации, судебные издержки) </t>
  </si>
  <si>
    <t>услуги паспортного стола</t>
  </si>
  <si>
    <t>5.6.</t>
  </si>
  <si>
    <t>услуги мобильной связи</t>
  </si>
  <si>
    <t>5.7.</t>
  </si>
  <si>
    <t>5.9.</t>
  </si>
  <si>
    <t>Тензор, Сбис (налоговые отчеты)</t>
  </si>
  <si>
    <t>Всего  расходы на содержание общего имущества</t>
  </si>
  <si>
    <t>Доходы от сдачи в аренду объектов /частей общего имущества провайдерам</t>
  </si>
  <si>
    <t>Услуги круглосуточной диспетчерской службы в соответствии с Постановлением Правительства РФ № 331 от 27.03.2018 г.</t>
  </si>
  <si>
    <t>Итого расходы на текущий ремонт, энергосберегающие мероприятия,на содержание оборудования и систем инженерно-технического обеспечения МКД</t>
  </si>
  <si>
    <t>Абонентское обслуживание распашных и подъемных ворот по договору с ООО "Аргус"</t>
  </si>
  <si>
    <t>Итого расходы, связанные с обслуживанием жилищного фонда, управлением МКД</t>
  </si>
  <si>
    <t xml:space="preserve">Уборка и вывоз снега с придомовой территории </t>
  </si>
  <si>
    <t xml:space="preserve">Аварийное обслуживание, техническое обслуживание МКД, системы водоснабжения, системы электроснабжения (сантехник, плотник, инженер, электрик) по договору </t>
  </si>
  <si>
    <t>Мойка паркинга</t>
  </si>
  <si>
    <t>Приобретение грунта, дренажа, цветочной рассады для вазонов</t>
  </si>
  <si>
    <t>Комиссия банка с платежей собственников (Сбербанк)</t>
  </si>
  <si>
    <t xml:space="preserve">Расходы на охрану придомовой территории и паркинга </t>
  </si>
  <si>
    <t xml:space="preserve">Итого расходы на работы по содержанию  придомовой территории и мест общего пользования 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</si>
  <si>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</si>
  <si>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</si>
  <si>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</si>
  <si>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</si>
  <si>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</si>
  <si>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</si>
  <si>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</si>
  <si>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</si>
  <si>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</si>
  <si>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</si>
  <si>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Наименование работ</t>
  </si>
  <si>
    <t>Сумма</t>
  </si>
  <si>
    <t>руб.коп.</t>
  </si>
  <si>
    <t>Ставка с 1 кв.м.</t>
  </si>
  <si>
    <t>руб.коп</t>
  </si>
  <si>
    <t>Плата за программу Бонус квартплата (лицензия)</t>
  </si>
  <si>
    <t>Ставка с 1 кв.м. площади помещения</t>
  </si>
  <si>
    <t xml:space="preserve">Расходы на внеплановые и аварийные работы (материалы и работы) по техническому обслуживанпю </t>
  </si>
  <si>
    <t>Работы, необходимые для содержания оборудования и систем инженерно-технического обеспечения, входящих в состав общего имущества МКД</t>
  </si>
  <si>
    <t>5.10.</t>
  </si>
  <si>
    <t>5.11.</t>
  </si>
  <si>
    <t>5.12.</t>
  </si>
  <si>
    <t>5.16.</t>
  </si>
  <si>
    <t>№ п/п</t>
  </si>
  <si>
    <t>№ П/П</t>
  </si>
  <si>
    <t>Песок для песочницы с доставкой</t>
  </si>
  <si>
    <t>1.      Обязательные взносы и доходы</t>
  </si>
  <si>
    <t>Детский новогодний праздник с подарками</t>
  </si>
  <si>
    <t xml:space="preserve">Дезинсекция, дератизация, аккарицидная обработка </t>
  </si>
  <si>
    <t>Сервисное обслуживание входных калиток, СКУД, домофонной системы</t>
  </si>
  <si>
    <t>Инвентарь, инструменты, спецодежда, моющие средства, реагенты (в том числе расход на дезсредства)</t>
  </si>
  <si>
    <t>Расходы на аренду и чистку напольных ковров в подъездах</t>
  </si>
  <si>
    <t>Утановка противопожарной шторы в паркинге (приобретение, доставка, монтаж)</t>
  </si>
  <si>
    <t>канцелярские товары, затраты на содержание оргтехники, заправка картриджей</t>
  </si>
  <si>
    <t>услуги по размещению информации в ГИС ЖКХ</t>
  </si>
  <si>
    <t>Установка фотореверсов в грузовых лифтах</t>
  </si>
  <si>
    <t>5.13.</t>
  </si>
  <si>
    <t>5.14.</t>
  </si>
  <si>
    <t>5.15.</t>
  </si>
  <si>
    <t>Приобретение велопарковок</t>
  </si>
  <si>
    <t>Изготовление деревянно-металлических  лежаков</t>
  </si>
  <si>
    <t>Охрана общедомового имущества и придомовой территории (пост 2 паркинг )</t>
  </si>
  <si>
    <t xml:space="preserve">Покупка мусорного контейнера </t>
  </si>
  <si>
    <t xml:space="preserve">Поверка приборов УКУТ </t>
  </si>
  <si>
    <t>Абонентское обслуживание системы видеонаблюдения в МКД и паркинге</t>
  </si>
  <si>
    <t>Абонентская плата за охранную сигнализацию кабинета ТСЖ (1-ий подъезд)</t>
  </si>
  <si>
    <t>Расходы на внеплановые и аварийные работы по обслуживанию домофонной системы</t>
  </si>
  <si>
    <t xml:space="preserve">Приобретение, монтаж переговорного устройства в насосной </t>
  </si>
  <si>
    <t>Разработка рабочей документации "Автоматика насосной станции ВПВ и АПТ (паркинг)</t>
  </si>
  <si>
    <t xml:space="preserve">Приобретение и монтаж системы доступа авто по номерам </t>
  </si>
  <si>
    <t>Приобретение кустарников</t>
  </si>
  <si>
    <t>Приобретение и монтаж видеокамер на 1-х этажах лестничных маршей</t>
  </si>
  <si>
    <t>Промывка теплообменников с разборкой</t>
  </si>
  <si>
    <t>Дополнительные  расходы на 2024 год для собственников паркомест:   разовый сбор с 1 кв.м. площади паркоместа</t>
  </si>
  <si>
    <t xml:space="preserve">Дополнительные  расходы на 2024 год для собственников жилых помещений:  разовый сбор с 1 кв.м. площади помещения </t>
  </si>
  <si>
    <t>Охрана общедомового имущества и придомовой территории (пост 1 дом)</t>
  </si>
  <si>
    <t>Приобретение и монтаж видеокамер для контроля доступа на придомовую территорию (жил+оф+паркоместа)</t>
  </si>
  <si>
    <t>Разработка рабочей документации "Автоматика насосной станции ВПВ  (жил+офисы+паркоместа)</t>
  </si>
  <si>
    <t xml:space="preserve">Дополнительные  расходы на 2024 год для собственников жилых, нежилых помещений (офисы), паркомест:  разовый сбор с 1 кв.м. площади помещения </t>
  </si>
  <si>
    <t>Наименование статьи</t>
  </si>
  <si>
    <t>Фактические поступления</t>
  </si>
  <si>
    <t>Дефицит(-)  профицит (+)</t>
  </si>
  <si>
    <t>Плановая сумма расходов</t>
  </si>
  <si>
    <t>Фактические расходы</t>
  </si>
  <si>
    <t>Дефицит (-) профицит (+)</t>
  </si>
  <si>
    <t>Назначение использования денежных средств, комментарии</t>
  </si>
  <si>
    <t>За счет стоимости доставки</t>
  </si>
  <si>
    <t>без учета платы за декабрь 2024 г. (счет выставлен вянваре 2025 года)</t>
  </si>
  <si>
    <t>за счет суммы  платы за декабрь 2024 года  - счет выставлен в январе2025 г.</t>
  </si>
  <si>
    <t>за счет сумм за декабрь  2024 года  - счета выставлены в январе  20245г. и за счет экономии на плотниках</t>
  </si>
  <si>
    <t>за счет оплаты по счету в январе 2024 г. услуг в декабре 2023 года</t>
  </si>
  <si>
    <t>за счет доплаты зафотореверсы, сумма  плата за декабрь 2024 года  перенесена на 2025 год (-счет выставлен в январе 2025 г.)</t>
  </si>
  <si>
    <t>за счет увеличения стоимости услуги</t>
  </si>
  <si>
    <t>за счет платы за декабрь 2024 г.(счет выставлен в январе 2025 г.)</t>
  </si>
  <si>
    <t>за счет ремонтных работ и замены домофонных панелей, двигателя, пружин в паркинге,  блоков питания</t>
  </si>
  <si>
    <t>за счет ежемесячной ставки 2 000 руб.</t>
  </si>
  <si>
    <t>Абонентское обслуживание системы пожарной безопасности (в т.ч. Паркинг), расходы на ремонтные работы противопожарной системы (оповещение, дымоудаление и тп),испытания, перемотку рукавов</t>
  </si>
  <si>
    <t>4.7.-4.9</t>
  </si>
  <si>
    <t>плата за декабрь  2024 года перенесена на январь 2025 года (счет выставлен в январе 2025 года)</t>
  </si>
  <si>
    <t>за счет оплаты услуг в декабре 2023 года по счету в январе 2024 года</t>
  </si>
  <si>
    <t>засчет оплаты услуги разово за 2 календарных года (2024-2025)</t>
  </si>
  <si>
    <t>за счет увеличения количества детей</t>
  </si>
  <si>
    <t>Плановая сумма в год</t>
  </si>
  <si>
    <t>Плановая сумма</t>
  </si>
  <si>
    <t>Содержание паркинг</t>
  </si>
  <si>
    <t>Содержание жилья (квартиры,офисы)</t>
  </si>
  <si>
    <t xml:space="preserve">Всего обязательный взнос на содержание жилья, в том числе: </t>
  </si>
  <si>
    <t>Итого обязательных взносов на охрану</t>
  </si>
  <si>
    <t>5.3.-5.4</t>
  </si>
  <si>
    <t xml:space="preserve">налоговые отчисления с з/п: 30,6% (ПФР,ФСС,ОМС) с окладной части и с отпускных  </t>
  </si>
  <si>
    <t xml:space="preserve">Приобретение и установка детского игрового комплекса с горкой ,  приобретение и установка качелей  </t>
  </si>
  <si>
    <t xml:space="preserve">Фактически начислено жителям/фактическая ставка с 1 кв.м. </t>
  </si>
  <si>
    <t>65 000/36,82</t>
  </si>
  <si>
    <t>200 000/113,30</t>
  </si>
  <si>
    <t>118 991/67,41</t>
  </si>
  <si>
    <t>67 865,00/38,44</t>
  </si>
  <si>
    <t>20 000/1,24</t>
  </si>
  <si>
    <t>15 000/0,93</t>
  </si>
  <si>
    <t>25 000/1,55</t>
  </si>
  <si>
    <t>5.1.-5.2</t>
  </si>
  <si>
    <t>ФОТ (окладная часть с уральским коэффициентом) с учетом  отпускных и НДФЛ</t>
  </si>
  <si>
    <t>в том числе налог на травматизм</t>
  </si>
  <si>
    <t>158 045,00/9,78</t>
  </si>
  <si>
    <t>382 830/23,69</t>
  </si>
  <si>
    <t>45 000/2,78</t>
  </si>
  <si>
    <t>87  280,00/4,32</t>
  </si>
  <si>
    <t>за счет аварийных работ на трубопроводах, за счет услуг по замене теплосчетчиков в квартирах  (демонтаж,монтаж), за счет внеплановых ремонтных работ и стоимости материалов,комплектующих</t>
  </si>
  <si>
    <t>с учетом оплаты за декабрь 2023 года и без оплаты за декабрь 2024 года (счет выставлен в январе 2025 года)</t>
  </si>
  <si>
    <t>с учетом резерва на непредвиденные расходы</t>
  </si>
  <si>
    <t>за счет приобретения нового триммера, скребка для снега, защитного покрытия для лежаков и деревянных вазонов , роутер</t>
  </si>
  <si>
    <t>Всего поступлений</t>
  </si>
  <si>
    <t>ИТОГО по смете</t>
  </si>
  <si>
    <t>Резерв на непредвиденные расходы</t>
  </si>
  <si>
    <t>Отчет об исполнении сметы ТСЖ "Попова,33а" в 2024 году</t>
  </si>
  <si>
    <t>Утвержден решением членов ТСЖ "Попова,33а" (Протокол № _______ от __.___.20245г.</t>
  </si>
  <si>
    <t>103 088/5,10</t>
  </si>
  <si>
    <t>за счет поступлений от должников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</si>
</sst>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 wrapText="1"/>
    </xf>
    <xf numFmtId="4" fontId="0" fillId="0" borderId="0" xfId="0" applyNumberFormat="1" applyFill="1" applyAlignment="1">
      <alignment wrapText="1"/>
    </xf>
    <xf numFmtId="2" fontId="0" fillId="0" borderId="0" xfId="0" applyNumberForma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wrapText="1"/>
    </xf>
    <xf numFmtId="4" fontId="1" fillId="0" borderId="9" xfId="0" applyNumberFormat="1" applyFont="1" applyFill="1" applyBorder="1" applyAlignment="1">
      <alignment wrapText="1"/>
    </xf>
    <xf numFmtId="4" fontId="1" fillId="0" borderId="10" xfId="0" applyNumberFormat="1" applyFont="1" applyFill="1" applyBorder="1"/>
    <xf numFmtId="4" fontId="1" fillId="0" borderId="11" xfId="0" applyNumberFormat="1" applyFont="1" applyFill="1" applyBorder="1" applyAlignment="1">
      <alignment wrapText="1"/>
    </xf>
    <xf numFmtId="0" fontId="0" fillId="0" borderId="12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0" borderId="13" xfId="0" applyNumberFormat="1" applyFill="1" applyBorder="1" applyAlignment="1">
      <alignment wrapText="1"/>
    </xf>
    <xf numFmtId="0" fontId="0" fillId="0" borderId="14" xfId="0" applyFill="1" applyBorder="1" applyAlignment="1">
      <alignment horizontal="left" wrapText="1"/>
    </xf>
    <xf numFmtId="0" fontId="0" fillId="0" borderId="15" xfId="0" applyFill="1" applyBorder="1" applyAlignment="1">
      <alignment wrapText="1"/>
    </xf>
    <xf numFmtId="4" fontId="0" fillId="0" borderId="15" xfId="0" applyNumberFormat="1" applyFill="1" applyBorder="1" applyAlignment="1">
      <alignment wrapText="1"/>
    </xf>
    <xf numFmtId="4" fontId="0" fillId="0" borderId="16" xfId="0" applyNumberFormat="1" applyFill="1" applyBorder="1" applyAlignment="1">
      <alignment wrapText="1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Border="1"/>
    <xf numFmtId="4" fontId="2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" fontId="0" fillId="0" borderId="0" xfId="0" applyNumberFormat="1" applyFill="1"/>
    <xf numFmtId="0" fontId="4" fillId="0" borderId="1" xfId="0" applyFont="1" applyFill="1" applyBorder="1" applyAlignment="1">
      <alignment wrapText="1"/>
    </xf>
    <xf numFmtId="4" fontId="4" fillId="0" borderId="0" xfId="0" applyNumberFormat="1" applyFont="1" applyFill="1"/>
    <xf numFmtId="0" fontId="1" fillId="0" borderId="0" xfId="0" applyFont="1" applyFill="1" applyAlignment="1">
      <alignment horizontal="left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0" fontId="0" fillId="0" borderId="7" xfId="0" applyFill="1" applyBorder="1" applyAlignment="1">
      <alignment wrapText="1"/>
    </xf>
    <xf numFmtId="4" fontId="0" fillId="0" borderId="1" xfId="0" applyNumberFormat="1" applyFill="1" applyBorder="1"/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/>
    <xf numFmtId="4" fontId="4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/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6" xfId="0" applyFill="1" applyBorder="1" applyAlignment="1">
      <alignment wrapText="1"/>
    </xf>
    <xf numFmtId="4" fontId="0" fillId="0" borderId="0" xfId="0" applyNumberForma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left"/>
    </xf>
    <xf numFmtId="0" fontId="0" fillId="0" borderId="5" xfId="0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right" wrapText="1"/>
    </xf>
    <xf numFmtId="4" fontId="0" fillId="0" borderId="0" xfId="0" applyNumberForma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1725-F507-4ED1-BA72-7043F9F77786}">
  <dimension ref="A1:J90"/>
  <sheetViews>
    <sheetView tabSelected="1" topLeftCell="A36" workbookViewId="0">
      <selection activeCell="H8" sqref="H8"/>
    </sheetView>
  </sheetViews>
  <sheetFormatPr defaultRowHeight="14.4" x14ac:dyDescent="0.3"/>
  <cols>
    <col min="1" max="1" width="8.5546875" style="80" customWidth="1"/>
    <col min="2" max="2" width="45.109375" style="5" customWidth="1"/>
    <col min="3" max="3" width="19.33203125" style="50" customWidth="1"/>
    <col min="4" max="4" width="20" style="50" customWidth="1"/>
    <col min="5" max="5" width="18.5546875" style="60" customWidth="1"/>
    <col min="6" max="6" width="44" style="3" customWidth="1"/>
    <col min="7" max="7" width="11.6640625" style="5" bestFit="1" customWidth="1"/>
    <col min="8" max="8" width="10.5546875" style="5" bestFit="1" customWidth="1"/>
    <col min="9" max="9" width="8.88671875" style="5"/>
    <col min="10" max="10" width="15.5546875" style="6" customWidth="1"/>
    <col min="11" max="16384" width="8.88671875" style="5"/>
  </cols>
  <sheetData>
    <row r="1" spans="1:10" ht="30" customHeight="1" x14ac:dyDescent="0.3">
      <c r="A1" s="2"/>
      <c r="B1" s="3"/>
      <c r="C1" s="4" t="s">
        <v>162</v>
      </c>
      <c r="D1" s="4"/>
      <c r="E1" s="4"/>
    </row>
    <row r="2" spans="1:10" x14ac:dyDescent="0.3">
      <c r="A2" s="33" t="s">
        <v>161</v>
      </c>
      <c r="B2" s="34"/>
      <c r="C2" s="8"/>
      <c r="D2" s="8"/>
      <c r="E2" s="9"/>
    </row>
    <row r="3" spans="1:10" x14ac:dyDescent="0.3">
      <c r="A3" s="4"/>
      <c r="B3" s="4"/>
      <c r="C3" s="4"/>
      <c r="D3" s="4"/>
      <c r="E3" s="4"/>
    </row>
    <row r="4" spans="1:10" s="12" customFormat="1" ht="28.8" x14ac:dyDescent="0.3">
      <c r="A4" s="10" t="s">
        <v>71</v>
      </c>
      <c r="B4" s="10" t="s">
        <v>107</v>
      </c>
      <c r="C4" s="10" t="s">
        <v>130</v>
      </c>
      <c r="D4" s="10" t="s">
        <v>108</v>
      </c>
      <c r="E4" s="10" t="s">
        <v>109</v>
      </c>
      <c r="F4" s="11"/>
      <c r="J4" s="13"/>
    </row>
    <row r="5" spans="1:10" x14ac:dyDescent="0.3">
      <c r="A5" s="2"/>
      <c r="B5" s="3"/>
      <c r="C5" s="8"/>
      <c r="D5" s="8"/>
      <c r="E5" s="9"/>
    </row>
    <row r="6" spans="1:10" ht="15" thickBot="1" x14ac:dyDescent="0.35">
      <c r="A6" s="14" t="s">
        <v>74</v>
      </c>
      <c r="B6" s="15"/>
      <c r="C6" s="15"/>
      <c r="D6" s="15"/>
      <c r="E6" s="15"/>
    </row>
    <row r="7" spans="1:10" ht="28.8" x14ac:dyDescent="0.3">
      <c r="A7" s="16">
        <v>1</v>
      </c>
      <c r="B7" s="17" t="s">
        <v>134</v>
      </c>
      <c r="C7" s="18">
        <v>8238694.7999999989</v>
      </c>
      <c r="D7" s="19">
        <f>D8+D9</f>
        <v>8035206.5999999996</v>
      </c>
      <c r="E7" s="20">
        <f>D7-C7</f>
        <v>-203488.19999999925</v>
      </c>
    </row>
    <row r="8" spans="1:10" x14ac:dyDescent="0.3">
      <c r="A8" s="21"/>
      <c r="B8" s="22" t="s">
        <v>133</v>
      </c>
      <c r="C8" s="23"/>
      <c r="D8" s="23">
        <v>7491234.0899999999</v>
      </c>
      <c r="E8" s="24"/>
    </row>
    <row r="9" spans="1:10" ht="15" thickBot="1" x14ac:dyDescent="0.35">
      <c r="A9" s="25"/>
      <c r="B9" s="26" t="s">
        <v>132</v>
      </c>
      <c r="C9" s="27"/>
      <c r="D9" s="27">
        <v>543972.51</v>
      </c>
      <c r="E9" s="28"/>
    </row>
    <row r="10" spans="1:10" ht="28.8" x14ac:dyDescent="0.3">
      <c r="A10" s="29">
        <v>2</v>
      </c>
      <c r="B10" s="30" t="s">
        <v>103</v>
      </c>
      <c r="C10" s="31">
        <v>1620000</v>
      </c>
      <c r="D10" s="31">
        <v>1608793.64</v>
      </c>
      <c r="E10" s="31">
        <f>D10-C10</f>
        <v>-11206.360000000102</v>
      </c>
    </row>
    <row r="11" spans="1:10" ht="28.8" x14ac:dyDescent="0.3">
      <c r="A11" s="32">
        <v>3</v>
      </c>
      <c r="B11" s="22" t="s">
        <v>89</v>
      </c>
      <c r="C11" s="23">
        <v>1620000</v>
      </c>
      <c r="D11" s="23">
        <v>1743133.8</v>
      </c>
      <c r="E11" s="23">
        <f>D11-C11</f>
        <v>123133.80000000005</v>
      </c>
    </row>
    <row r="12" spans="1:10" s="37" customFormat="1" x14ac:dyDescent="0.3">
      <c r="A12" s="33" t="s">
        <v>135</v>
      </c>
      <c r="B12" s="34"/>
      <c r="C12" s="35">
        <v>3240000</v>
      </c>
      <c r="D12" s="35">
        <f>D10+D11</f>
        <v>3351927.44</v>
      </c>
      <c r="E12" s="35">
        <f>D12-C12</f>
        <v>111927.43999999994</v>
      </c>
      <c r="F12" s="36"/>
      <c r="J12" s="38"/>
    </row>
    <row r="13" spans="1:10" ht="28.8" x14ac:dyDescent="0.3">
      <c r="A13" s="32">
        <v>4</v>
      </c>
      <c r="B13" s="22" t="s">
        <v>36</v>
      </c>
      <c r="C13" s="23">
        <v>144000</v>
      </c>
      <c r="D13" s="23">
        <v>110000</v>
      </c>
      <c r="E13" s="23">
        <f>D13-C13</f>
        <v>-34000</v>
      </c>
    </row>
    <row r="14" spans="1:10" s="43" customFormat="1" x14ac:dyDescent="0.3">
      <c r="A14" s="39" t="s">
        <v>158</v>
      </c>
      <c r="B14" s="40"/>
      <c r="C14" s="41">
        <v>11622694.799999999</v>
      </c>
      <c r="D14" s="41">
        <f>D7+D12</f>
        <v>11387134.039999999</v>
      </c>
      <c r="E14" s="41">
        <f>E7+E12+E13</f>
        <v>-125560.75999999931</v>
      </c>
      <c r="F14" s="42"/>
      <c r="J14" s="44"/>
    </row>
    <row r="15" spans="1:10" s="12" customFormat="1" ht="28.8" x14ac:dyDescent="0.3">
      <c r="A15" s="10" t="s">
        <v>71</v>
      </c>
      <c r="B15" s="10" t="s">
        <v>0</v>
      </c>
      <c r="C15" s="10" t="s">
        <v>110</v>
      </c>
      <c r="D15" s="45" t="s">
        <v>111</v>
      </c>
      <c r="E15" s="10" t="s">
        <v>112</v>
      </c>
      <c r="F15" s="46" t="s">
        <v>113</v>
      </c>
      <c r="J15" s="13"/>
    </row>
    <row r="16" spans="1:10" x14ac:dyDescent="0.3">
      <c r="A16" s="34" t="s">
        <v>5</v>
      </c>
      <c r="B16" s="34"/>
      <c r="C16" s="34"/>
      <c r="D16" s="34"/>
      <c r="E16" s="34"/>
    </row>
    <row r="17" spans="1:10" x14ac:dyDescent="0.3">
      <c r="A17" s="32">
        <v>1</v>
      </c>
      <c r="B17" s="47" t="s">
        <v>6</v>
      </c>
      <c r="C17" s="48"/>
      <c r="D17" s="48"/>
      <c r="E17" s="49"/>
      <c r="F17" s="22"/>
    </row>
    <row r="18" spans="1:10" ht="43.2" x14ac:dyDescent="0.3">
      <c r="A18" s="32" t="s">
        <v>7</v>
      </c>
      <c r="B18" s="22" t="s">
        <v>78</v>
      </c>
      <c r="C18" s="23">
        <v>20000</v>
      </c>
      <c r="D18" s="23">
        <f>25320.49+1278+457+11258+744+3299+732</f>
        <v>43088.490000000005</v>
      </c>
      <c r="E18" s="23">
        <f t="shared" ref="E18:E24" si="0">C18-D18</f>
        <v>-23088.490000000005</v>
      </c>
      <c r="F18" s="22" t="s">
        <v>157</v>
      </c>
      <c r="G18" s="50"/>
    </row>
    <row r="19" spans="1:10" x14ac:dyDescent="0.3">
      <c r="A19" s="32" t="s">
        <v>8</v>
      </c>
      <c r="B19" s="22" t="s">
        <v>73</v>
      </c>
      <c r="C19" s="23">
        <v>6000</v>
      </c>
      <c r="D19" s="23">
        <v>6700</v>
      </c>
      <c r="E19" s="23">
        <f t="shared" si="0"/>
        <v>-700</v>
      </c>
      <c r="F19" s="22" t="s">
        <v>114</v>
      </c>
    </row>
    <row r="20" spans="1:10" ht="28.8" x14ac:dyDescent="0.3">
      <c r="A20" s="32" t="s">
        <v>9</v>
      </c>
      <c r="B20" s="22" t="s">
        <v>76</v>
      </c>
      <c r="C20" s="23">
        <v>118080</v>
      </c>
      <c r="D20" s="23">
        <v>118080</v>
      </c>
      <c r="E20" s="23">
        <f t="shared" si="0"/>
        <v>0</v>
      </c>
      <c r="F20" s="22"/>
    </row>
    <row r="21" spans="1:10" ht="28.8" x14ac:dyDescent="0.3">
      <c r="A21" s="32" t="s">
        <v>10</v>
      </c>
      <c r="B21" s="22" t="s">
        <v>79</v>
      </c>
      <c r="C21" s="23">
        <v>120000</v>
      </c>
      <c r="D21" s="23">
        <v>98206</v>
      </c>
      <c r="E21" s="23">
        <f t="shared" si="0"/>
        <v>21794</v>
      </c>
      <c r="F21" s="23" t="s">
        <v>115</v>
      </c>
    </row>
    <row r="22" spans="1:10" ht="28.8" x14ac:dyDescent="0.3">
      <c r="A22" s="32" t="s">
        <v>11</v>
      </c>
      <c r="B22" s="22" t="s">
        <v>44</v>
      </c>
      <c r="C22" s="23">
        <v>10000</v>
      </c>
      <c r="D22" s="23">
        <f>1434+3624+3028</f>
        <v>8086</v>
      </c>
      <c r="E22" s="23">
        <f t="shared" si="0"/>
        <v>1914</v>
      </c>
      <c r="F22" s="22"/>
    </row>
    <row r="23" spans="1:10" x14ac:dyDescent="0.3">
      <c r="A23" s="32" t="s">
        <v>12</v>
      </c>
      <c r="B23" s="22" t="s">
        <v>41</v>
      </c>
      <c r="C23" s="23">
        <v>227000</v>
      </c>
      <c r="D23" s="23">
        <v>227000</v>
      </c>
      <c r="E23" s="23">
        <f t="shared" si="0"/>
        <v>0</v>
      </c>
      <c r="F23" s="22"/>
    </row>
    <row r="24" spans="1:10" x14ac:dyDescent="0.3">
      <c r="A24" s="32" t="s">
        <v>13</v>
      </c>
      <c r="B24" s="22" t="s">
        <v>90</v>
      </c>
      <c r="C24" s="23">
        <v>18000</v>
      </c>
      <c r="D24" s="23">
        <v>21856</v>
      </c>
      <c r="E24" s="23">
        <f t="shared" si="0"/>
        <v>-3856</v>
      </c>
      <c r="F24" s="22" t="s">
        <v>114</v>
      </c>
    </row>
    <row r="25" spans="1:10" s="43" customFormat="1" x14ac:dyDescent="0.3">
      <c r="A25" s="39" t="s">
        <v>47</v>
      </c>
      <c r="B25" s="40"/>
      <c r="C25" s="41">
        <v>519080</v>
      </c>
      <c r="D25" s="41">
        <f>SUM(D18:D24)</f>
        <v>523016.49</v>
      </c>
      <c r="E25" s="41">
        <f>SUM(E18:E24)</f>
        <v>-3936.4900000000052</v>
      </c>
      <c r="F25" s="51"/>
      <c r="G25" s="52"/>
      <c r="J25" s="44"/>
    </row>
    <row r="26" spans="1:10" ht="28.8" customHeight="1" x14ac:dyDescent="0.3">
      <c r="A26" s="53">
        <v>3</v>
      </c>
      <c r="B26" s="48" t="s">
        <v>66</v>
      </c>
      <c r="C26" s="48"/>
      <c r="D26" s="48"/>
      <c r="E26" s="48"/>
      <c r="F26" s="81"/>
    </row>
    <row r="27" spans="1:10" ht="43.2" x14ac:dyDescent="0.3">
      <c r="A27" s="32" t="s">
        <v>48</v>
      </c>
      <c r="B27" s="22" t="s">
        <v>14</v>
      </c>
      <c r="C27" s="23">
        <v>96000</v>
      </c>
      <c r="D27" s="23">
        <v>88000</v>
      </c>
      <c r="E27" s="23">
        <f>C27-D27</f>
        <v>8000</v>
      </c>
      <c r="F27" s="22" t="s">
        <v>116</v>
      </c>
      <c r="G27" s="50"/>
      <c r="J27" s="54"/>
    </row>
    <row r="28" spans="1:10" x14ac:dyDescent="0.3">
      <c r="A28" s="32" t="s">
        <v>49</v>
      </c>
      <c r="B28" s="22" t="s">
        <v>91</v>
      </c>
      <c r="C28" s="23"/>
      <c r="D28" s="23"/>
      <c r="E28" s="23"/>
      <c r="F28" s="22"/>
      <c r="J28" s="55"/>
    </row>
    <row r="29" spans="1:10" x14ac:dyDescent="0.3">
      <c r="A29" s="32" t="s">
        <v>50</v>
      </c>
      <c r="B29" s="22" t="s">
        <v>91</v>
      </c>
      <c r="C29" s="23">
        <v>16600</v>
      </c>
      <c r="D29" s="23">
        <v>16600</v>
      </c>
      <c r="E29" s="23">
        <f t="shared" ref="E29:E36" si="1">C29-D29</f>
        <v>0</v>
      </c>
      <c r="F29" s="22"/>
      <c r="J29" s="55"/>
    </row>
    <row r="30" spans="1:10" x14ac:dyDescent="0.3">
      <c r="A30" s="32" t="s">
        <v>51</v>
      </c>
      <c r="B30" s="22" t="s">
        <v>100</v>
      </c>
      <c r="C30" s="23">
        <v>35000</v>
      </c>
      <c r="D30" s="23">
        <v>0</v>
      </c>
      <c r="E30" s="23">
        <f t="shared" si="1"/>
        <v>35000</v>
      </c>
      <c r="F30" s="22"/>
      <c r="J30" s="55"/>
    </row>
    <row r="31" spans="1:10" ht="57.6" x14ac:dyDescent="0.3">
      <c r="A31" s="32" t="s">
        <v>52</v>
      </c>
      <c r="B31" s="22" t="s">
        <v>42</v>
      </c>
      <c r="C31" s="23">
        <v>1419782.4</v>
      </c>
      <c r="D31" s="23">
        <v>1238176.7</v>
      </c>
      <c r="E31" s="23">
        <f t="shared" si="1"/>
        <v>181605.69999999995</v>
      </c>
      <c r="F31" s="22" t="s">
        <v>117</v>
      </c>
      <c r="J31" s="56"/>
    </row>
    <row r="32" spans="1:10" ht="72" x14ac:dyDescent="0.3">
      <c r="A32" s="32" t="s">
        <v>53</v>
      </c>
      <c r="B32" s="22" t="s">
        <v>65</v>
      </c>
      <c r="C32" s="23">
        <v>200000</v>
      </c>
      <c r="D32" s="23">
        <v>595890.92000000004</v>
      </c>
      <c r="E32" s="23">
        <f t="shared" si="1"/>
        <v>-395890.92000000004</v>
      </c>
      <c r="F32" s="22" t="s">
        <v>154</v>
      </c>
    </row>
    <row r="33" spans="1:10" ht="43.2" x14ac:dyDescent="0.3">
      <c r="A33" s="32" t="s">
        <v>54</v>
      </c>
      <c r="B33" s="22" t="s">
        <v>37</v>
      </c>
      <c r="C33" s="23">
        <v>103200</v>
      </c>
      <c r="D33" s="23">
        <v>111800</v>
      </c>
      <c r="E33" s="23">
        <f t="shared" si="1"/>
        <v>-8600</v>
      </c>
      <c r="F33" s="22" t="s">
        <v>118</v>
      </c>
    </row>
    <row r="34" spans="1:10" ht="43.2" x14ac:dyDescent="0.3">
      <c r="A34" s="32" t="s">
        <v>55</v>
      </c>
      <c r="B34" s="22" t="s">
        <v>16</v>
      </c>
      <c r="C34" s="23">
        <v>606600</v>
      </c>
      <c r="D34" s="23">
        <v>603576</v>
      </c>
      <c r="E34" s="23">
        <f t="shared" si="1"/>
        <v>3024</v>
      </c>
      <c r="F34" s="22" t="s">
        <v>119</v>
      </c>
    </row>
    <row r="35" spans="1:10" x14ac:dyDescent="0.3">
      <c r="A35" s="32" t="s">
        <v>56</v>
      </c>
      <c r="B35" s="22" t="s">
        <v>18</v>
      </c>
      <c r="C35" s="23">
        <v>3000</v>
      </c>
      <c r="D35" s="23">
        <v>4600</v>
      </c>
      <c r="E35" s="23">
        <f t="shared" si="1"/>
        <v>-1600</v>
      </c>
      <c r="F35" s="22" t="s">
        <v>120</v>
      </c>
    </row>
    <row r="36" spans="1:10" ht="28.8" x14ac:dyDescent="0.3">
      <c r="A36" s="32" t="s">
        <v>57</v>
      </c>
      <c r="B36" s="22" t="s">
        <v>19</v>
      </c>
      <c r="C36" s="23">
        <v>20000</v>
      </c>
      <c r="D36" s="23">
        <v>19812</v>
      </c>
      <c r="E36" s="23">
        <f t="shared" si="1"/>
        <v>188</v>
      </c>
      <c r="F36" s="22"/>
    </row>
    <row r="37" spans="1:10" s="43" customFormat="1" ht="43.8" customHeight="1" x14ac:dyDescent="0.3">
      <c r="A37" s="40" t="s">
        <v>38</v>
      </c>
      <c r="B37" s="40"/>
      <c r="C37" s="41">
        <v>2500182.4</v>
      </c>
      <c r="D37" s="41">
        <f>SUM(D27:D36)</f>
        <v>2678455.62</v>
      </c>
      <c r="E37" s="41">
        <f>SUM(E27:E36)</f>
        <v>-178273.22000000009</v>
      </c>
      <c r="F37" s="51"/>
      <c r="G37" s="52"/>
      <c r="J37" s="44"/>
    </row>
    <row r="38" spans="1:10" x14ac:dyDescent="0.3">
      <c r="A38" s="2">
        <v>4</v>
      </c>
      <c r="B38" s="57" t="s">
        <v>20</v>
      </c>
      <c r="C38" s="57"/>
      <c r="D38" s="57"/>
      <c r="E38" s="57"/>
    </row>
    <row r="39" spans="1:10" ht="28.8" x14ac:dyDescent="0.3">
      <c r="A39" s="32" t="s">
        <v>1</v>
      </c>
      <c r="B39" s="22" t="s">
        <v>39</v>
      </c>
      <c r="C39" s="23">
        <v>88200</v>
      </c>
      <c r="D39" s="58">
        <v>80850</v>
      </c>
      <c r="E39" s="59">
        <f t="shared" ref="E39:E45" si="2">C39-D39</f>
        <v>7350</v>
      </c>
      <c r="F39" s="22" t="s">
        <v>121</v>
      </c>
      <c r="G39" s="50"/>
    </row>
    <row r="40" spans="1:10" ht="43.2" x14ac:dyDescent="0.3">
      <c r="A40" s="32" t="s">
        <v>2</v>
      </c>
      <c r="B40" s="22" t="s">
        <v>94</v>
      </c>
      <c r="C40" s="23">
        <v>20000</v>
      </c>
      <c r="D40" s="58">
        <v>112789</v>
      </c>
      <c r="E40" s="59">
        <f t="shared" si="2"/>
        <v>-92789</v>
      </c>
      <c r="F40" s="22" t="s">
        <v>122</v>
      </c>
      <c r="G40" s="60"/>
    </row>
    <row r="41" spans="1:10" ht="28.8" x14ac:dyDescent="0.3">
      <c r="A41" s="32" t="s">
        <v>3</v>
      </c>
      <c r="B41" s="22" t="s">
        <v>77</v>
      </c>
      <c r="C41" s="23">
        <v>101784</v>
      </c>
      <c r="D41" s="58">
        <v>93302</v>
      </c>
      <c r="E41" s="59">
        <f t="shared" si="2"/>
        <v>8482</v>
      </c>
      <c r="F41" s="22" t="s">
        <v>121</v>
      </c>
    </row>
    <row r="42" spans="1:10" ht="28.8" x14ac:dyDescent="0.3">
      <c r="A42" s="32" t="s">
        <v>4</v>
      </c>
      <c r="B42" s="22" t="s">
        <v>92</v>
      </c>
      <c r="C42" s="23">
        <v>84720</v>
      </c>
      <c r="D42" s="58">
        <v>77660</v>
      </c>
      <c r="E42" s="59">
        <f t="shared" si="2"/>
        <v>7060</v>
      </c>
      <c r="F42" s="22" t="s">
        <v>121</v>
      </c>
    </row>
    <row r="43" spans="1:10" ht="28.8" x14ac:dyDescent="0.3">
      <c r="A43" s="32" t="s">
        <v>15</v>
      </c>
      <c r="B43" s="22" t="s">
        <v>95</v>
      </c>
      <c r="C43" s="31">
        <v>15974</v>
      </c>
      <c r="D43" s="58">
        <v>0</v>
      </c>
      <c r="E43" s="23">
        <f t="shared" si="2"/>
        <v>15974</v>
      </c>
      <c r="F43" s="22"/>
    </row>
    <row r="44" spans="1:10" ht="28.8" x14ac:dyDescent="0.3">
      <c r="A44" s="32" t="s">
        <v>17</v>
      </c>
      <c r="B44" s="22" t="s">
        <v>93</v>
      </c>
      <c r="C44" s="23">
        <v>7500</v>
      </c>
      <c r="D44" s="58">
        <v>20970</v>
      </c>
      <c r="E44" s="23">
        <f t="shared" si="2"/>
        <v>-13470</v>
      </c>
      <c r="F44" s="22" t="s">
        <v>123</v>
      </c>
    </row>
    <row r="45" spans="1:10" ht="72" x14ac:dyDescent="0.3">
      <c r="A45" s="32" t="s">
        <v>125</v>
      </c>
      <c r="B45" s="22" t="s">
        <v>124</v>
      </c>
      <c r="C45" s="23">
        <f>852355.32+60000+40000</f>
        <v>952355.32</v>
      </c>
      <c r="D45" s="58">
        <v>809564.45</v>
      </c>
      <c r="E45" s="23">
        <f t="shared" si="2"/>
        <v>142790.87</v>
      </c>
      <c r="F45" s="22" t="s">
        <v>126</v>
      </c>
    </row>
    <row r="46" spans="1:10" s="43" customFormat="1" ht="36.6" customHeight="1" x14ac:dyDescent="0.3">
      <c r="A46" s="40" t="s">
        <v>23</v>
      </c>
      <c r="B46" s="40"/>
      <c r="C46" s="41">
        <v>1270533.32</v>
      </c>
      <c r="D46" s="61">
        <f>SUM(D39:D45)</f>
        <v>1195135.45</v>
      </c>
      <c r="E46" s="41">
        <f>C46-D46</f>
        <v>75397.870000000112</v>
      </c>
      <c r="F46" s="51"/>
      <c r="J46" s="44"/>
    </row>
    <row r="47" spans="1:10" x14ac:dyDescent="0.3">
      <c r="A47" s="2">
        <v>5</v>
      </c>
      <c r="B47" s="57" t="s">
        <v>24</v>
      </c>
      <c r="C47" s="57"/>
      <c r="D47" s="57"/>
      <c r="E47" s="57"/>
    </row>
    <row r="48" spans="1:10" ht="28.8" x14ac:dyDescent="0.3">
      <c r="A48" s="32" t="s">
        <v>147</v>
      </c>
      <c r="B48" s="22" t="s">
        <v>148</v>
      </c>
      <c r="C48" s="23">
        <f>1987200+156600</f>
        <v>2143800</v>
      </c>
      <c r="D48" s="58">
        <f>1729887+ 285464+145509.44</f>
        <v>2160860.44</v>
      </c>
      <c r="E48" s="23">
        <f>C48-D48</f>
        <v>-17060.439999999944</v>
      </c>
      <c r="F48" s="22"/>
    </row>
    <row r="49" spans="1:10" ht="28.8" x14ac:dyDescent="0.3">
      <c r="A49" s="32" t="s">
        <v>136</v>
      </c>
      <c r="B49" s="22" t="s">
        <v>137</v>
      </c>
      <c r="C49" s="23">
        <v>658756.80000000005</v>
      </c>
      <c r="D49" s="58">
        <v>673907.49</v>
      </c>
      <c r="E49" s="23">
        <f>C49-D49</f>
        <v>-15150.689999999944</v>
      </c>
      <c r="F49" s="22" t="s">
        <v>149</v>
      </c>
      <c r="G49" s="50"/>
    </row>
    <row r="50" spans="1:10" x14ac:dyDescent="0.3">
      <c r="A50" s="32" t="s">
        <v>21</v>
      </c>
      <c r="B50" s="22" t="s">
        <v>25</v>
      </c>
      <c r="C50" s="23">
        <v>9000</v>
      </c>
      <c r="D50" s="58">
        <v>7700</v>
      </c>
      <c r="E50" s="23">
        <f t="shared" ref="E50:E53" si="3">C50-D50</f>
        <v>1300</v>
      </c>
      <c r="F50" s="22"/>
    </row>
    <row r="51" spans="1:10" ht="28.8" x14ac:dyDescent="0.3">
      <c r="A51" s="32" t="s">
        <v>30</v>
      </c>
      <c r="B51" s="22" t="s">
        <v>26</v>
      </c>
      <c r="C51" s="23">
        <v>50000</v>
      </c>
      <c r="D51" s="58">
        <v>43868.45</v>
      </c>
      <c r="E51" s="23">
        <f t="shared" si="3"/>
        <v>6131.5500000000029</v>
      </c>
      <c r="F51" s="22"/>
    </row>
    <row r="52" spans="1:10" ht="28.8" x14ac:dyDescent="0.3">
      <c r="A52" s="32" t="s">
        <v>32</v>
      </c>
      <c r="B52" s="22" t="s">
        <v>45</v>
      </c>
      <c r="C52" s="23">
        <v>150000</v>
      </c>
      <c r="D52" s="58">
        <v>250246.1</v>
      </c>
      <c r="E52" s="23">
        <f t="shared" si="3"/>
        <v>-100246.1</v>
      </c>
      <c r="F52" s="22" t="s">
        <v>164</v>
      </c>
    </row>
    <row r="53" spans="1:10" x14ac:dyDescent="0.3">
      <c r="A53" s="32" t="s">
        <v>22</v>
      </c>
      <c r="B53" s="22" t="s">
        <v>27</v>
      </c>
      <c r="C53" s="23">
        <v>420000</v>
      </c>
      <c r="D53" s="58">
        <v>420000</v>
      </c>
      <c r="E53" s="23">
        <f t="shared" si="3"/>
        <v>0</v>
      </c>
      <c r="F53" s="22"/>
    </row>
    <row r="54" spans="1:10" ht="28.8" x14ac:dyDescent="0.3">
      <c r="A54" s="32" t="s">
        <v>33</v>
      </c>
      <c r="B54" s="22" t="s">
        <v>28</v>
      </c>
      <c r="C54" s="23">
        <v>420000</v>
      </c>
      <c r="D54" s="58">
        <v>420000</v>
      </c>
      <c r="E54" s="23">
        <f>C54-D54</f>
        <v>0</v>
      </c>
      <c r="F54" s="22"/>
    </row>
    <row r="55" spans="1:10" x14ac:dyDescent="0.3">
      <c r="A55" s="32" t="s">
        <v>67</v>
      </c>
      <c r="B55" s="22" t="s">
        <v>29</v>
      </c>
      <c r="C55" s="23">
        <v>48535.770000000004</v>
      </c>
      <c r="D55" s="58">
        <v>45380.94</v>
      </c>
      <c r="E55" s="23">
        <f>C55-D55</f>
        <v>3154.8300000000017</v>
      </c>
      <c r="F55" s="22"/>
    </row>
    <row r="56" spans="1:10" x14ac:dyDescent="0.3">
      <c r="A56" s="32" t="s">
        <v>68</v>
      </c>
      <c r="B56" s="22" t="s">
        <v>31</v>
      </c>
      <c r="C56" s="23">
        <v>6000</v>
      </c>
      <c r="D56" s="58">
        <v>2640</v>
      </c>
      <c r="E56" s="23">
        <f t="shared" ref="E56" si="4">C56-D56</f>
        <v>3360</v>
      </c>
      <c r="F56" s="22"/>
    </row>
    <row r="57" spans="1:10" ht="28.8" x14ac:dyDescent="0.3">
      <c r="A57" s="32" t="s">
        <v>69</v>
      </c>
      <c r="B57" s="22" t="s">
        <v>81</v>
      </c>
      <c r="C57" s="23">
        <v>9000</v>
      </c>
      <c r="D57" s="23">
        <f>2775+787.8+1495</f>
        <v>5057.8</v>
      </c>
      <c r="E57" s="23">
        <f>C57-D57</f>
        <v>3942.2</v>
      </c>
      <c r="F57" s="22"/>
    </row>
    <row r="58" spans="1:10" ht="28.8" x14ac:dyDescent="0.3">
      <c r="A58" s="32" t="s">
        <v>84</v>
      </c>
      <c r="B58" s="22" t="s">
        <v>82</v>
      </c>
      <c r="C58" s="23">
        <v>36000</v>
      </c>
      <c r="D58" s="58">
        <v>39000</v>
      </c>
      <c r="E58" s="23">
        <f>C58-D58</f>
        <v>-3000</v>
      </c>
      <c r="F58" s="22" t="s">
        <v>127</v>
      </c>
    </row>
    <row r="59" spans="1:10" ht="28.8" x14ac:dyDescent="0.3">
      <c r="A59" s="32" t="s">
        <v>85</v>
      </c>
      <c r="B59" s="22" t="s">
        <v>34</v>
      </c>
      <c r="C59" s="23">
        <v>5000</v>
      </c>
      <c r="D59" s="58">
        <v>14100</v>
      </c>
      <c r="E59" s="23">
        <f>C59-D59</f>
        <v>-9100</v>
      </c>
      <c r="F59" s="22" t="s">
        <v>128</v>
      </c>
      <c r="H59" s="50"/>
    </row>
    <row r="60" spans="1:10" x14ac:dyDescent="0.3">
      <c r="A60" s="32" t="s">
        <v>86</v>
      </c>
      <c r="B60" s="22" t="s">
        <v>63</v>
      </c>
      <c r="C60" s="23">
        <v>29000</v>
      </c>
      <c r="D60" s="58">
        <v>32250</v>
      </c>
      <c r="E60" s="23">
        <f>C60-D60</f>
        <v>-3250</v>
      </c>
      <c r="F60" s="22" t="s">
        <v>120</v>
      </c>
    </row>
    <row r="61" spans="1:10" x14ac:dyDescent="0.3">
      <c r="A61" s="32" t="s">
        <v>70</v>
      </c>
      <c r="B61" s="22" t="s">
        <v>75</v>
      </c>
      <c r="C61" s="23">
        <v>35000</v>
      </c>
      <c r="D61" s="58">
        <f>20000+19077.5</f>
        <v>39077.5</v>
      </c>
      <c r="E61" s="23">
        <f t="shared" ref="E61" si="5">C61-D61</f>
        <v>-4077.5</v>
      </c>
      <c r="F61" s="22" t="s">
        <v>129</v>
      </c>
    </row>
    <row r="62" spans="1:10" s="37" customFormat="1" ht="29.4" customHeight="1" x14ac:dyDescent="0.3">
      <c r="A62" s="62" t="s">
        <v>40</v>
      </c>
      <c r="B62" s="62"/>
      <c r="C62" s="63">
        <f>SUM(C48:C61)</f>
        <v>4020092.57</v>
      </c>
      <c r="D62" s="64">
        <f>SUM(D48:D61)</f>
        <v>4154088.7199999997</v>
      </c>
      <c r="E62" s="63">
        <f>SUM(E48:E61)</f>
        <v>-133996.14999999991</v>
      </c>
      <c r="F62" s="65"/>
      <c r="J62" s="38"/>
    </row>
    <row r="63" spans="1:10" s="71" customFormat="1" ht="25.2" customHeight="1" x14ac:dyDescent="0.3">
      <c r="A63" s="66" t="s">
        <v>35</v>
      </c>
      <c r="B63" s="66"/>
      <c r="C63" s="67">
        <v>8318888.29</v>
      </c>
      <c r="D63" s="68">
        <f>D25+D37+D46+D62</f>
        <v>8550696.2800000012</v>
      </c>
      <c r="E63" s="67">
        <f>E25+E37+E46+E62</f>
        <v>-240807.98999999987</v>
      </c>
      <c r="F63" s="69"/>
      <c r="G63" s="70"/>
      <c r="J63" s="72"/>
    </row>
    <row r="64" spans="1:10" ht="43.2" x14ac:dyDescent="0.3">
      <c r="A64" s="73" t="s">
        <v>46</v>
      </c>
      <c r="B64" s="74"/>
      <c r="C64" s="23">
        <v>3240000</v>
      </c>
      <c r="D64" s="58">
        <v>2831639.34</v>
      </c>
      <c r="E64" s="23">
        <f>C64-D64</f>
        <v>408360.66000000015</v>
      </c>
      <c r="F64" s="22" t="s">
        <v>155</v>
      </c>
    </row>
    <row r="65" spans="1:10" s="37" customFormat="1" x14ac:dyDescent="0.3">
      <c r="A65" s="75" t="s">
        <v>159</v>
      </c>
      <c r="B65" s="62"/>
      <c r="C65" s="63">
        <v>11558888.289999999</v>
      </c>
      <c r="D65" s="64">
        <f>D63+D64</f>
        <v>11382335.620000001</v>
      </c>
      <c r="E65" s="63">
        <f>E63+E64</f>
        <v>167552.67000000027</v>
      </c>
      <c r="F65" s="65"/>
      <c r="J65" s="38"/>
    </row>
    <row r="66" spans="1:10" x14ac:dyDescent="0.3">
      <c r="A66" s="76" t="s">
        <v>160</v>
      </c>
      <c r="B66" s="77"/>
      <c r="C66" s="23">
        <v>63806.509999999776</v>
      </c>
      <c r="D66" s="58"/>
      <c r="E66" s="23">
        <f>C66+E65</f>
        <v>231359.18000000005</v>
      </c>
      <c r="F66" s="22" t="s">
        <v>156</v>
      </c>
    </row>
    <row r="67" spans="1:10" x14ac:dyDescent="0.3">
      <c r="A67" s="2"/>
      <c r="B67" s="3"/>
      <c r="C67" s="8"/>
      <c r="D67" s="8"/>
      <c r="E67" s="9"/>
    </row>
    <row r="68" spans="1:10" x14ac:dyDescent="0.3">
      <c r="A68" s="34" t="s">
        <v>101</v>
      </c>
      <c r="B68" s="34"/>
      <c r="C68" s="34"/>
      <c r="D68" s="34"/>
      <c r="E68" s="34"/>
    </row>
    <row r="69" spans="1:10" x14ac:dyDescent="0.3">
      <c r="A69" s="2"/>
      <c r="B69" s="3"/>
      <c r="C69" s="8"/>
      <c r="D69" s="5"/>
      <c r="E69" s="8" t="s">
        <v>60</v>
      </c>
    </row>
    <row r="70" spans="1:10" s="85" customFormat="1" ht="55.2" x14ac:dyDescent="0.3">
      <c r="A70" s="82" t="s">
        <v>72</v>
      </c>
      <c r="B70" s="82" t="s">
        <v>58</v>
      </c>
      <c r="C70" s="83" t="s">
        <v>131</v>
      </c>
      <c r="D70" s="83" t="s">
        <v>61</v>
      </c>
      <c r="E70" s="83" t="s">
        <v>139</v>
      </c>
      <c r="F70" s="84"/>
      <c r="J70" s="86"/>
    </row>
    <row r="71" spans="1:10" x14ac:dyDescent="0.3">
      <c r="A71" s="32">
        <v>1</v>
      </c>
      <c r="B71" s="22" t="s">
        <v>43</v>
      </c>
      <c r="C71" s="87">
        <v>90000</v>
      </c>
      <c r="D71" s="87">
        <v>50.982835778621201</v>
      </c>
      <c r="E71" s="87" t="s">
        <v>140</v>
      </c>
    </row>
    <row r="72" spans="1:10" ht="28.8" x14ac:dyDescent="0.3">
      <c r="A72" s="32">
        <v>2</v>
      </c>
      <c r="B72" s="22" t="s">
        <v>80</v>
      </c>
      <c r="C72" s="87">
        <v>200000</v>
      </c>
      <c r="D72" s="87">
        <v>113.29519061915822</v>
      </c>
      <c r="E72" s="87" t="s">
        <v>141</v>
      </c>
    </row>
    <row r="73" spans="1:10" ht="28.8" x14ac:dyDescent="0.3">
      <c r="A73" s="32">
        <v>3</v>
      </c>
      <c r="B73" s="22" t="s">
        <v>96</v>
      </c>
      <c r="C73" s="87">
        <v>118991</v>
      </c>
      <c r="D73" s="87">
        <v>67.40554013482128</v>
      </c>
      <c r="E73" s="87" t="s">
        <v>142</v>
      </c>
    </row>
    <row r="74" spans="1:10" ht="28.8" x14ac:dyDescent="0.3">
      <c r="A74" s="32">
        <v>4</v>
      </c>
      <c r="B74" s="22" t="s">
        <v>97</v>
      </c>
      <c r="C74" s="87">
        <v>67865</v>
      </c>
      <c r="D74" s="87">
        <v>38.443890556845865</v>
      </c>
      <c r="E74" s="87" t="s">
        <v>143</v>
      </c>
    </row>
    <row r="75" spans="1:10" x14ac:dyDescent="0.3">
      <c r="A75" s="2"/>
      <c r="B75" s="3"/>
      <c r="C75" s="8"/>
      <c r="D75" s="8"/>
      <c r="E75" s="8"/>
    </row>
    <row r="76" spans="1:10" x14ac:dyDescent="0.3">
      <c r="A76" s="33" t="s">
        <v>102</v>
      </c>
      <c r="B76" s="34"/>
      <c r="C76" s="34"/>
      <c r="D76" s="34"/>
      <c r="E76" s="34"/>
    </row>
    <row r="77" spans="1:10" x14ac:dyDescent="0.3">
      <c r="A77" s="2"/>
      <c r="B77" s="3"/>
      <c r="C77" s="8"/>
      <c r="D77" s="78" t="s">
        <v>62</v>
      </c>
      <c r="E77" s="79"/>
    </row>
    <row r="78" spans="1:10" s="85" customFormat="1" ht="55.2" x14ac:dyDescent="0.3">
      <c r="A78" s="82" t="s">
        <v>71</v>
      </c>
      <c r="B78" s="82" t="s">
        <v>58</v>
      </c>
      <c r="C78" s="83" t="s">
        <v>59</v>
      </c>
      <c r="D78" s="83" t="s">
        <v>64</v>
      </c>
      <c r="E78" s="83" t="s">
        <v>139</v>
      </c>
      <c r="F78" s="84"/>
      <c r="J78" s="86"/>
    </row>
    <row r="79" spans="1:10" x14ac:dyDescent="0.3">
      <c r="A79" s="32">
        <v>1</v>
      </c>
      <c r="B79" s="22" t="s">
        <v>83</v>
      </c>
      <c r="C79" s="87">
        <v>45000</v>
      </c>
      <c r="D79" s="87">
        <v>2.7847396268448898</v>
      </c>
      <c r="E79" s="87" t="s">
        <v>152</v>
      </c>
    </row>
    <row r="80" spans="1:10" ht="43.2" x14ac:dyDescent="0.3">
      <c r="A80" s="32">
        <v>2</v>
      </c>
      <c r="B80" s="22" t="s">
        <v>138</v>
      </c>
      <c r="C80" s="87">
        <f>288000+150000</f>
        <v>438000</v>
      </c>
      <c r="D80" s="87">
        <v>27.1</v>
      </c>
      <c r="E80" s="87" t="s">
        <v>151</v>
      </c>
    </row>
    <row r="81" spans="1:10" ht="28.8" x14ac:dyDescent="0.3">
      <c r="A81" s="32">
        <v>3</v>
      </c>
      <c r="B81" s="22" t="s">
        <v>88</v>
      </c>
      <c r="C81" s="87">
        <v>20000</v>
      </c>
      <c r="D81" s="87">
        <v>1.2376620563755067</v>
      </c>
      <c r="E81" s="87" t="s">
        <v>144</v>
      </c>
    </row>
    <row r="82" spans="1:10" x14ac:dyDescent="0.3">
      <c r="A82" s="32">
        <v>4</v>
      </c>
      <c r="B82" s="22" t="s">
        <v>87</v>
      </c>
      <c r="C82" s="87">
        <v>15000</v>
      </c>
      <c r="D82" s="87">
        <v>0.92824654228162995</v>
      </c>
      <c r="E82" s="87" t="s">
        <v>145</v>
      </c>
    </row>
    <row r="83" spans="1:10" x14ac:dyDescent="0.3">
      <c r="A83" s="32">
        <v>5</v>
      </c>
      <c r="B83" s="22" t="s">
        <v>98</v>
      </c>
      <c r="C83" s="87">
        <v>25000</v>
      </c>
      <c r="D83" s="87">
        <v>1.5470775704693833</v>
      </c>
      <c r="E83" s="87" t="s">
        <v>146</v>
      </c>
    </row>
    <row r="84" spans="1:10" ht="28.8" x14ac:dyDescent="0.3">
      <c r="A84" s="32">
        <v>6</v>
      </c>
      <c r="B84" s="22" t="s">
        <v>99</v>
      </c>
      <c r="C84" s="87">
        <v>158045</v>
      </c>
      <c r="D84" s="87">
        <v>9.7803149849933479</v>
      </c>
      <c r="E84" s="87" t="s">
        <v>150</v>
      </c>
    </row>
    <row r="85" spans="1:10" x14ac:dyDescent="0.3">
      <c r="A85" s="2"/>
      <c r="B85" s="3"/>
      <c r="C85" s="8"/>
      <c r="D85" s="8"/>
      <c r="E85" s="8"/>
    </row>
    <row r="86" spans="1:10" ht="27" customHeight="1" x14ac:dyDescent="0.3">
      <c r="A86" s="7" t="s">
        <v>106</v>
      </c>
      <c r="B86" s="4"/>
      <c r="C86" s="4"/>
      <c r="D86" s="4"/>
      <c r="E86" s="1"/>
    </row>
    <row r="87" spans="1:10" ht="19.8" customHeight="1" x14ac:dyDescent="0.3">
      <c r="A87" s="2"/>
      <c r="B87" s="3"/>
      <c r="C87" s="78"/>
      <c r="D87" s="79"/>
      <c r="E87" s="88" t="s">
        <v>60</v>
      </c>
    </row>
    <row r="88" spans="1:10" s="85" customFormat="1" ht="55.2" x14ac:dyDescent="0.3">
      <c r="A88" s="82" t="s">
        <v>71</v>
      </c>
      <c r="B88" s="82" t="s">
        <v>58</v>
      </c>
      <c r="C88" s="83" t="s">
        <v>59</v>
      </c>
      <c r="D88" s="83" t="s">
        <v>64</v>
      </c>
      <c r="E88" s="83" t="s">
        <v>139</v>
      </c>
      <c r="F88" s="84"/>
      <c r="J88" s="86"/>
    </row>
    <row r="89" spans="1:10" ht="43.2" x14ac:dyDescent="0.3">
      <c r="A89" s="32">
        <v>1</v>
      </c>
      <c r="B89" s="22" t="s">
        <v>104</v>
      </c>
      <c r="C89" s="87">
        <v>87280</v>
      </c>
      <c r="D89" s="87">
        <v>4.3152804833430567</v>
      </c>
      <c r="E89" s="87" t="s">
        <v>153</v>
      </c>
    </row>
    <row r="90" spans="1:10" ht="28.8" x14ac:dyDescent="0.3">
      <c r="A90" s="32">
        <v>2</v>
      </c>
      <c r="B90" s="22" t="s">
        <v>105</v>
      </c>
      <c r="C90" s="87">
        <v>103088</v>
      </c>
      <c r="D90" s="87">
        <v>5.0968564902253561</v>
      </c>
      <c r="E90" s="87" t="s">
        <v>163</v>
      </c>
    </row>
  </sheetData>
  <sheetProtection algorithmName="SHA-512" hashValue="DMzFjati28vR2OkgvZsB4ICJ+B6PGmmEmwI0pDqQtw5QgXWeVUvpmUd1WFBuhzojj+HrFFDEDFF9f0C5pb+NVQ==" saltValue="VgKZIoCoBnTMMyqCwDLhuw==" spinCount="100000" sheet="1" formatColumns="0" formatRows="0" insertColumns="0" insertRows="0" insertHyperlinks="0" deleteColumns="0" deleteRows="0" sort="0" autoFilter="0" pivotTables="0"/>
  <mergeCells count="24">
    <mergeCell ref="C87:D87"/>
    <mergeCell ref="A76:E76"/>
    <mergeCell ref="D77:E77"/>
    <mergeCell ref="B26:F26"/>
    <mergeCell ref="A86:E86"/>
    <mergeCell ref="A63:B63"/>
    <mergeCell ref="A68:E68"/>
    <mergeCell ref="A16:E16"/>
    <mergeCell ref="B38:E38"/>
    <mergeCell ref="B47:E47"/>
    <mergeCell ref="A65:B65"/>
    <mergeCell ref="A37:B37"/>
    <mergeCell ref="A46:B46"/>
    <mergeCell ref="A62:B62"/>
    <mergeCell ref="A64:B64"/>
    <mergeCell ref="A66:B66"/>
    <mergeCell ref="A14:B14"/>
    <mergeCell ref="A25:B25"/>
    <mergeCell ref="C1:E1"/>
    <mergeCell ref="A3:E3"/>
    <mergeCell ref="A6:E6"/>
    <mergeCell ref="A12:B12"/>
    <mergeCell ref="A2:B2"/>
    <mergeCell ref="B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сметы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Шершон</dc:creator>
  <cp:lastModifiedBy>Любовь Шершон</cp:lastModifiedBy>
  <cp:lastPrinted>2024-07-26T05:39:33Z</cp:lastPrinted>
  <dcterms:created xsi:type="dcterms:W3CDTF">2020-03-26T11:38:51Z</dcterms:created>
  <dcterms:modified xsi:type="dcterms:W3CDTF">2025-03-07T07:57:36Z</dcterms:modified>
</cp:coreProperties>
</file>